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3.xml" ContentType="application/vnd.ms-excel.threadedcomments+xml"/>
  <Override PartName="/xl/threadedComments/threadedComment2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931F1D0A-AAE9-B047-8A95-705FC203656E}" xr6:coauthVersionLast="44" xr6:coauthVersionMax="44" xr10:uidLastSave="{00000000-0000-0000-0000-000000000000}"/>
  <bookViews>
    <workbookView xWindow="216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MJ_per_gal">'Conversion Factors'!$B$5</definedName>
    <definedName name="MJ_per_ktoe">'Conversion Factors'!$B$2</definedName>
    <definedName name="MJ_per_kWhr">'Conversion Factors'!$B$3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J3" i="1" l="1"/>
  <c r="I3" i="1"/>
  <c r="H3" i="1"/>
  <c r="G3" i="1"/>
  <c r="F3" i="1"/>
  <c r="E3" i="1"/>
  <c r="D3" i="1"/>
  <c r="C3" i="1"/>
  <c r="B52" i="6"/>
  <c r="B51" i="6"/>
  <c r="B39" i="6"/>
  <c r="B41" i="6" s="1"/>
  <c r="B37" i="6"/>
  <c r="B36" i="6"/>
  <c r="B45" i="6" s="1"/>
  <c r="B25" i="6"/>
  <c r="B49" i="6" s="1"/>
  <c r="B50" i="6" s="1"/>
  <c r="B27" i="6"/>
  <c r="B28" i="6" s="1"/>
  <c r="B21" i="6"/>
  <c r="B19" i="6"/>
  <c r="B6" i="6"/>
  <c r="H2" i="1"/>
  <c r="B26" i="6" l="1"/>
  <c r="I2" i="1"/>
  <c r="J2" i="1"/>
  <c r="B58" i="5"/>
  <c r="B60" i="5"/>
  <c r="B30" i="5"/>
  <c r="G2" i="1" s="1"/>
  <c r="B28" i="5"/>
  <c r="F2" i="1" s="1"/>
  <c r="E2" i="1"/>
  <c r="B49" i="5" l="1"/>
  <c r="B22" i="5"/>
  <c r="B20" i="5"/>
  <c r="D2" i="1"/>
  <c r="B56" i="5"/>
  <c r="B57" i="5" s="1"/>
  <c r="B29" i="5"/>
  <c r="B18" i="5"/>
  <c r="B11" i="5" l="1"/>
  <c r="B27" i="5"/>
  <c r="B44" i="5"/>
  <c r="B38" i="5"/>
  <c r="B6" i="5"/>
  <c r="C2" i="1" s="1"/>
  <c r="C2" i="2"/>
  <c r="B47" i="5" l="1"/>
  <c r="B59" i="5"/>
  <c r="B40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tc={163B1487-8EB5-C74D-BB80-099EE5DECE5E}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163B1487-8EB5-C74D-BB80-099EE5DECE5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Reserve Rate in the U.S. [-]</t>
        </r>
      </text>
    </comment>
    <comment ref="C1" authorId="2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D1" authorId="3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9" authorId="1" shapeId="0" xr:uid="{AD5239DB-E9DD-DA4E-B1B9-11F2751D8B5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55" authorId="2" shapeId="0" xr:uid="{CB3A4D37-2BE9-2B40-8B52-36B3DA26E41C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tc={CB3A4D37-2BE9-2B40-8B52-36B3DA26E41C}</author>
  </authors>
  <commentList>
    <comment ref="B21" authorId="0" shapeId="0" xr:uid="{2FD09999-9BD2-6042-8988-F46053027C3D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8" authorId="1" shapeId="0" xr:uid="{6E4A6055-D033-6242-ADB2-EA8ECBED2B1E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<sst xmlns="http://schemas.openxmlformats.org/spreadsheetml/2006/main" count="154" uniqueCount="72">
  <si>
    <t>People</t>
  </si>
  <si>
    <t>Example</t>
  </si>
  <si>
    <t>Re_dev</t>
  </si>
  <si>
    <t>MPC</t>
  </si>
  <si>
    <t>RR</t>
  </si>
  <si>
    <t>TFC</t>
  </si>
  <si>
    <t>GDP</t>
  </si>
  <si>
    <t>p_E_f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</si>
  <si>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</si>
  <si>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</si>
  <si>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</si>
  <si>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</si>
  <si>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</si>
  <si>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</si>
  <si>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</si>
  <si>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</si>
  <si>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</si>
  <si>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</si>
  <si>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</si>
  <si>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</si>
  <si>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</si>
  <si>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</si>
  <si>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</si>
  <si>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</si>
  <si>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</si>
  <si>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</si>
  <si>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</si>
  <si>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</si>
  <si>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</si>
  <si>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</si>
  <si>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</si>
  <si>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</si>
  <si>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</si>
  <si>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</si>
  <si>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</si>
  <si>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</si>
  <si>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</si>
  <si>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</si>
  <si>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</si>
  <si>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</si>
  <si>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</si>
  <si>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</si>
  <si>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</si>
  <si>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</si>
  <si>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</si>
  <si>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</si>
  <si>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</si>
  <si>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</si>
  <si>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</si>
  <si>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</si>
  <si>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</si>
  <si>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</si>
  <si>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E_emb_EE</t>
  </si>
  <si>
    <t>E_cons_EE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</si>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</sst>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5" fillId="0" borderId="0" xfId="0" applyFont="1"/>
    <xf numFmtId="0" fontId="0" fillId="0" borderId="0" xfId="0" applyFont="1"/>
    <xf numFmtId="0" fontId="0" fillId="3" borderId="0" xfId="0" applyFill="1"/>
    <xf numFmtId="0" fontId="6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6:14.42" personId="{46ED2D70-607F-3A4D-B441-2D3E787D417A}" id="{163B1487-8EB5-C74D-BB80-099EE5DECE5E}">
    <text>Reserve Rate in the U.S. [-]</text>
  </threadedComment>
  <threadedComment ref="C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D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D1" dT="2019-08-18T18:30:33.55" personId="{46ED2D70-607F-3A4D-B441-2D3E787D417A}" id="{19F8E058-A8E5-854A-B0B8-AF68F743BEC5}">
    <text>Lifetime cost of final energy over the lifetime of the device in base case.</text>
  </threadedComment>
  <threadedComment ref="E1" dT="2019-08-18T18:31:23.49" personId="{46ED2D70-607F-3A4D-B441-2D3E787D417A}" id="{5AD6B710-EB47-624A-8A2B-FFA78E02B50F}">
    <text>Lifetime cost of final energy for the energy efficient case.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7" dT="2019-08-18T19:47:41.02" personId="{46ED2D70-607F-3A4D-B441-2D3E787D417A}" id="{AD5239DB-E9DD-DA4E-B1B9-11F2751D8B5F}">
    <text>Includes replacement cost</text>
  </threadedComment>
  <threadedComment ref="B53" dT="2019-08-18T20:45:26.76" personId="{46ED2D70-607F-3A4D-B441-2D3E787D417A}" id="{CB3A4D37-2BE9-2B40-8B52-36B3DA26E41C}">
    <text>Ratio of embodied energy in LED vs. incandescent lights. [-]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2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10</v>
      </c>
      <c r="B2">
        <v>41868000</v>
      </c>
    </row>
    <row r="3" spans="1:2" x14ac:dyDescent="0.2">
      <c r="A3" t="s">
        <v>13</v>
      </c>
      <c r="B3">
        <v>3.6</v>
      </c>
    </row>
    <row r="5" spans="1:2" x14ac:dyDescent="0.2">
      <c r="A5" t="s">
        <v>58</v>
      </c>
      <c r="B5">
        <v>131.76</v>
      </c>
    </row>
    <row r="34" spans="5:5" x14ac:dyDescent="0.2">
      <c r="E34" t="s">
        <v>59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D2"/>
  <sheetViews>
    <sheetView workbookViewId="0">
      <selection activeCell="C2" sqref="C2"/>
    </sheetView>
  </sheetViews>
  <sheetFormatPr baseColWidth="10" defaultRowHeight="16" x14ac:dyDescent="0.2"/>
  <sheetData>
    <row r="1" spans="1:4" x14ac:dyDescent="0.2">
      <c r="A1" t="s">
        <v>3</v>
      </c>
      <c r="B1" t="s">
        <v>4</v>
      </c>
      <c r="C1" t="s">
        <v>5</v>
      </c>
      <c r="D1" t="s">
        <v>6</v>
      </c>
    </row>
    <row r="2" spans="1:4" x14ac:dyDescent="0.2">
      <c r="A2">
        <v>0.7</v>
      </c>
      <c r="B2">
        <v>0.1</v>
      </c>
      <c r="C2">
        <f>1515035 * MJ_per_ktoe</f>
        <v>63431485380000</v>
      </c>
      <c r="D2" s="1">
        <v>18707200000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0"/>
  <sheetViews>
    <sheetView tabSelected="1" topLeftCell="A10" zoomScaleNormal="100" workbookViewId="0">
      <selection activeCell="B12" sqref="B12"/>
    </sheetView>
  </sheetViews>
  <sheetFormatPr baseColWidth="10" defaultRowHeight="16" x14ac:dyDescent="0.2"/>
  <cols>
    <col min="1" max="1" width="15.6640625" customWidth="1"/>
  </cols>
  <sheetData>
    <row r="4" spans="1:3" x14ac:dyDescent="0.2">
      <c r="A4" s="2" t="s">
        <v>15</v>
      </c>
    </row>
    <row r="5" spans="1:3" x14ac:dyDescent="0.2">
      <c r="A5" t="s">
        <v>11</v>
      </c>
      <c r="B5" s="3">
        <v>0.11</v>
      </c>
      <c r="C5" t="s">
        <v>12</v>
      </c>
    </row>
    <row r="6" spans="1:3" x14ac:dyDescent="0.2">
      <c r="A6" t="s">
        <v>11</v>
      </c>
      <c r="B6" s="8">
        <f>B5/MJ_per_kWhr</f>
        <v>3.0555555555555555E-2</v>
      </c>
      <c r="C6" t="s">
        <v>14</v>
      </c>
    </row>
    <row r="8" spans="1:3" ht="26" x14ac:dyDescent="0.3">
      <c r="A8" s="4" t="s">
        <v>19</v>
      </c>
    </row>
    <row r="9" spans="1:3" x14ac:dyDescent="0.2">
      <c r="A9" s="2"/>
    </row>
    <row r="10" spans="1:3" x14ac:dyDescent="0.2">
      <c r="A10" t="s">
        <v>44</v>
      </c>
      <c r="B10" s="3">
        <v>15.39</v>
      </c>
      <c r="C10" t="s">
        <v>21</v>
      </c>
    </row>
    <row r="11" spans="1:3" x14ac:dyDescent="0.2">
      <c r="A11" t="s">
        <v>44</v>
      </c>
      <c r="B11">
        <f>B10/6</f>
        <v>2.5649999999999999</v>
      </c>
      <c r="C11" t="s">
        <v>16</v>
      </c>
    </row>
    <row r="12" spans="1:3" x14ac:dyDescent="0.2">
      <c r="A12" t="s">
        <v>22</v>
      </c>
      <c r="B12" s="3">
        <v>1000</v>
      </c>
      <c r="C12" t="s">
        <v>23</v>
      </c>
    </row>
    <row r="13" spans="1:3" x14ac:dyDescent="0.2">
      <c r="A13" t="s">
        <v>24</v>
      </c>
      <c r="B13" s="3">
        <v>60</v>
      </c>
      <c r="C13" t="s">
        <v>25</v>
      </c>
    </row>
    <row r="14" spans="1:3" x14ac:dyDescent="0.2">
      <c r="A14" s="5"/>
    </row>
    <row r="15" spans="1:3" x14ac:dyDescent="0.2">
      <c r="A15" t="s">
        <v>27</v>
      </c>
      <c r="B15" s="3">
        <v>7.23</v>
      </c>
      <c r="C15" t="s">
        <v>26</v>
      </c>
    </row>
    <row r="16" spans="1:3" x14ac:dyDescent="0.2">
      <c r="A16" t="s">
        <v>28</v>
      </c>
      <c r="B16" s="3">
        <v>3</v>
      </c>
      <c r="C16" t="s">
        <v>29</v>
      </c>
    </row>
    <row r="17" spans="1:5" x14ac:dyDescent="0.2">
      <c r="A17" t="s">
        <v>22</v>
      </c>
      <c r="B17" s="3">
        <v>0.9</v>
      </c>
      <c r="C17" t="s">
        <v>30</v>
      </c>
    </row>
    <row r="18" spans="1:5" x14ac:dyDescent="0.2">
      <c r="A18" t="s">
        <v>22</v>
      </c>
      <c r="B18" s="6">
        <f>B17*B16*365.25</f>
        <v>986.17500000000007</v>
      </c>
      <c r="C18" t="s">
        <v>23</v>
      </c>
    </row>
    <row r="19" spans="1:5" x14ac:dyDescent="0.2">
      <c r="B19" s="6"/>
    </row>
    <row r="20" spans="1:5" x14ac:dyDescent="0.2">
      <c r="A20" t="s">
        <v>46</v>
      </c>
      <c r="B20" s="8">
        <f>B11/B17</f>
        <v>2.85</v>
      </c>
      <c r="C20" t="s">
        <v>36</v>
      </c>
    </row>
    <row r="21" spans="1:5" x14ac:dyDescent="0.2">
      <c r="B21" s="6"/>
    </row>
    <row r="22" spans="1:5" x14ac:dyDescent="0.2">
      <c r="A22" t="s">
        <v>35</v>
      </c>
      <c r="B22">
        <f>B15+B20</f>
        <v>10.08</v>
      </c>
      <c r="C22" t="s">
        <v>36</v>
      </c>
      <c r="E22" t="s">
        <v>38</v>
      </c>
    </row>
    <row r="23" spans="1:5" x14ac:dyDescent="0.2">
      <c r="B23" s="6"/>
    </row>
    <row r="24" spans="1:5" x14ac:dyDescent="0.2">
      <c r="B24" s="6"/>
    </row>
    <row r="26" spans="1:5" x14ac:dyDescent="0.2">
      <c r="A26" t="s">
        <v>31</v>
      </c>
      <c r="B26" s="3">
        <v>60.29</v>
      </c>
      <c r="C26" t="s">
        <v>43</v>
      </c>
    </row>
    <row r="27" spans="1:5" x14ac:dyDescent="0.2">
      <c r="A27" t="s">
        <v>49</v>
      </c>
      <c r="B27">
        <f>B26/B17</f>
        <v>66.98888888888888</v>
      </c>
      <c r="C27" t="s">
        <v>37</v>
      </c>
    </row>
    <row r="28" spans="1:5" x14ac:dyDescent="0.2">
      <c r="A28" t="s">
        <v>49</v>
      </c>
      <c r="B28" s="8">
        <f>B27*MJ_per_kWhr</f>
        <v>241.15999999999997</v>
      </c>
      <c r="C28" t="s">
        <v>39</v>
      </c>
    </row>
    <row r="29" spans="1:5" x14ac:dyDescent="0.2">
      <c r="A29" t="s">
        <v>48</v>
      </c>
      <c r="B29">
        <f>B13 / 1000 * B16 * 365.25</f>
        <v>65.745000000000005</v>
      </c>
      <c r="C29" t="s">
        <v>37</v>
      </c>
    </row>
    <row r="30" spans="1:5" x14ac:dyDescent="0.2">
      <c r="A30" t="s">
        <v>48</v>
      </c>
      <c r="B30" s="8">
        <f>B29*MJ_per_kWhr</f>
        <v>236.68200000000002</v>
      </c>
      <c r="C30" t="s">
        <v>39</v>
      </c>
    </row>
    <row r="34" spans="1:7" x14ac:dyDescent="0.2">
      <c r="G34" s="12" t="s">
        <v>32</v>
      </c>
    </row>
    <row r="35" spans="1:7" ht="26" x14ac:dyDescent="0.3">
      <c r="A35" s="4" t="s">
        <v>20</v>
      </c>
    </row>
    <row r="36" spans="1:7" x14ac:dyDescent="0.2">
      <c r="A36" s="2"/>
    </row>
    <row r="37" spans="1:7" x14ac:dyDescent="0.2">
      <c r="A37" t="s">
        <v>44</v>
      </c>
      <c r="B37" s="3">
        <v>23.99</v>
      </c>
      <c r="C37" t="s">
        <v>17</v>
      </c>
    </row>
    <row r="38" spans="1:7" x14ac:dyDescent="0.2">
      <c r="A38" t="s">
        <v>44</v>
      </c>
      <c r="B38">
        <f>B37/24</f>
        <v>0.99958333333333327</v>
      </c>
      <c r="C38" t="s">
        <v>16</v>
      </c>
    </row>
    <row r="39" spans="1:7" x14ac:dyDescent="0.2">
      <c r="A39" t="s">
        <v>22</v>
      </c>
      <c r="B39" s="3">
        <v>12</v>
      </c>
      <c r="C39" t="s">
        <v>33</v>
      </c>
    </row>
    <row r="40" spans="1:7" x14ac:dyDescent="0.2">
      <c r="B40" s="6">
        <f>B39*B44*365.25</f>
        <v>13090.909090909094</v>
      </c>
      <c r="C40" t="s">
        <v>23</v>
      </c>
    </row>
    <row r="41" spans="1:7" x14ac:dyDescent="0.2">
      <c r="A41" t="s">
        <v>24</v>
      </c>
      <c r="B41" s="3">
        <v>8.5</v>
      </c>
      <c r="C41" t="s">
        <v>25</v>
      </c>
    </row>
    <row r="43" spans="1:7" x14ac:dyDescent="0.2">
      <c r="A43" t="s">
        <v>27</v>
      </c>
      <c r="B43" s="3">
        <v>1.02</v>
      </c>
      <c r="C43" t="s">
        <v>26</v>
      </c>
    </row>
    <row r="44" spans="1:7" x14ac:dyDescent="0.2">
      <c r="A44" t="s">
        <v>28</v>
      </c>
      <c r="B44">
        <f>B43/B5 * 1000 / 365.25 / 8.5</f>
        <v>2.9867463132350203</v>
      </c>
      <c r="C44" t="s">
        <v>34</v>
      </c>
    </row>
    <row r="45" spans="1:7" x14ac:dyDescent="0.2">
      <c r="A45" t="s">
        <v>22</v>
      </c>
      <c r="B45" s="3">
        <v>12</v>
      </c>
      <c r="C45" t="s">
        <v>33</v>
      </c>
    </row>
    <row r="46" spans="1:7" x14ac:dyDescent="0.2">
      <c r="B46" s="6"/>
    </row>
    <row r="47" spans="1:7" x14ac:dyDescent="0.2">
      <c r="A47" t="s">
        <v>47</v>
      </c>
      <c r="B47" s="8">
        <f>B38/B45</f>
        <v>8.3298611111111101E-2</v>
      </c>
      <c r="C47" t="s">
        <v>36</v>
      </c>
    </row>
    <row r="49" spans="1:3" x14ac:dyDescent="0.2">
      <c r="A49" t="s">
        <v>35</v>
      </c>
      <c r="B49">
        <f>B43+B47</f>
        <v>1.1032986111111112</v>
      </c>
      <c r="C49" t="s">
        <v>36</v>
      </c>
    </row>
    <row r="55" spans="1:3" x14ac:dyDescent="0.2">
      <c r="A55" t="s">
        <v>41</v>
      </c>
      <c r="B55" s="3">
        <v>2</v>
      </c>
      <c r="C55" s="7" t="s">
        <v>40</v>
      </c>
    </row>
    <row r="56" spans="1:3" x14ac:dyDescent="0.2">
      <c r="A56" t="s">
        <v>42</v>
      </c>
      <c r="B56">
        <f>B55*B26</f>
        <v>120.58</v>
      </c>
      <c r="C56" s="7" t="s">
        <v>43</v>
      </c>
    </row>
    <row r="57" spans="1:3" x14ac:dyDescent="0.2">
      <c r="A57" t="s">
        <v>52</v>
      </c>
      <c r="B57">
        <f>B56/B45</f>
        <v>10.048333333333334</v>
      </c>
      <c r="C57" t="s">
        <v>37</v>
      </c>
    </row>
    <row r="58" spans="1:3" x14ac:dyDescent="0.2">
      <c r="A58" t="s">
        <v>52</v>
      </c>
      <c r="B58" s="8">
        <f>B57*MJ_per_kWhr</f>
        <v>36.173999999999999</v>
      </c>
      <c r="C58" t="s">
        <v>39</v>
      </c>
    </row>
    <row r="59" spans="1:3" x14ac:dyDescent="0.2">
      <c r="A59" t="s">
        <v>53</v>
      </c>
      <c r="B59">
        <f>B41/1000 * B44 * 365.25</f>
        <v>9.2727272727272751</v>
      </c>
      <c r="C59" t="s">
        <v>37</v>
      </c>
    </row>
    <row r="60" spans="1:3" x14ac:dyDescent="0.2">
      <c r="A60" t="s">
        <v>53</v>
      </c>
      <c r="B60" s="8">
        <f>B59*MJ_per_kWhr</f>
        <v>33.38181818181819</v>
      </c>
      <c r="C60" t="s">
        <v>39</v>
      </c>
    </row>
    <row r="64" spans="1:3" x14ac:dyDescent="0.2">
      <c r="A64" t="s">
        <v>2</v>
      </c>
      <c r="B64" s="8">
        <v>0.06</v>
      </c>
      <c r="C64" t="s">
        <v>40</v>
      </c>
    </row>
    <row r="80" spans="5:5" x14ac:dyDescent="0.2">
      <c r="E80" t="s">
        <v>18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15</v>
      </c>
    </row>
    <row r="5" spans="1:5" x14ac:dyDescent="0.2">
      <c r="A5" t="s">
        <v>54</v>
      </c>
      <c r="B5" s="3">
        <v>2.82</v>
      </c>
      <c r="C5" t="s">
        <v>56</v>
      </c>
    </row>
    <row r="6" spans="1:5" x14ac:dyDescent="0.2">
      <c r="A6" t="s">
        <v>54</v>
      </c>
      <c r="B6" s="8">
        <f>B5/MJ_per_gal</f>
        <v>2.1402550091074682E-2</v>
      </c>
      <c r="C6" t="s">
        <v>14</v>
      </c>
    </row>
    <row r="8" spans="1:5" ht="26" x14ac:dyDescent="0.3">
      <c r="A8" s="4" t="s">
        <v>19</v>
      </c>
    </row>
    <row r="9" spans="1:5" x14ac:dyDescent="0.2">
      <c r="A9" s="2"/>
    </row>
    <row r="10" spans="1:5" x14ac:dyDescent="0.2">
      <c r="A10" t="s">
        <v>44</v>
      </c>
      <c r="B10" s="3">
        <v>37149</v>
      </c>
      <c r="C10" t="s">
        <v>57</v>
      </c>
    </row>
    <row r="11" spans="1:5" x14ac:dyDescent="0.2">
      <c r="A11" t="s">
        <v>22</v>
      </c>
      <c r="B11" s="3">
        <v>11.4</v>
      </c>
      <c r="C11" t="s">
        <v>33</v>
      </c>
    </row>
    <row r="12" spans="1:5" x14ac:dyDescent="0.2">
      <c r="B12" s="6"/>
    </row>
    <row r="13" spans="1:5" x14ac:dyDescent="0.2">
      <c r="A13" s="10" t="s">
        <v>64</v>
      </c>
      <c r="B13" s="3">
        <v>24.7</v>
      </c>
      <c r="C13" t="s">
        <v>66</v>
      </c>
    </row>
    <row r="14" spans="1:5" x14ac:dyDescent="0.2">
      <c r="A14" s="6"/>
      <c r="B14" s="6"/>
      <c r="C14" s="6"/>
      <c r="E14" t="s">
        <v>60</v>
      </c>
    </row>
    <row r="15" spans="1:5" x14ac:dyDescent="0.2">
      <c r="A15" t="s">
        <v>28</v>
      </c>
      <c r="B15" s="3">
        <v>13476</v>
      </c>
      <c r="C15" t="s">
        <v>63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46</v>
      </c>
      <c r="B19" s="8">
        <f>B10/B11</f>
        <v>3258.6842105263158</v>
      </c>
      <c r="C19" t="s">
        <v>36</v>
      </c>
    </row>
    <row r="20" spans="1:12" x14ac:dyDescent="0.2">
      <c r="B20" s="6"/>
    </row>
    <row r="21" spans="1:12" x14ac:dyDescent="0.2">
      <c r="A21" t="s">
        <v>27</v>
      </c>
      <c r="B21">
        <f>B15/B13*B5</f>
        <v>1538.5554655870444</v>
      </c>
      <c r="C21" t="s">
        <v>36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31</v>
      </c>
      <c r="B24">
        <v>76000</v>
      </c>
      <c r="C24" t="s">
        <v>69</v>
      </c>
    </row>
    <row r="25" spans="1:12" x14ac:dyDescent="0.2">
      <c r="A25" t="s">
        <v>31</v>
      </c>
      <c r="B25" s="3">
        <f>B24*MJ_per_kWhr</f>
        <v>273600</v>
      </c>
      <c r="C25" t="s">
        <v>70</v>
      </c>
    </row>
    <row r="26" spans="1:12" x14ac:dyDescent="0.2">
      <c r="A26" t="s">
        <v>49</v>
      </c>
      <c r="B26" s="8">
        <f>B25/B11</f>
        <v>24000</v>
      </c>
      <c r="C26" t="s">
        <v>39</v>
      </c>
    </row>
    <row r="27" spans="1:12" x14ac:dyDescent="0.2">
      <c r="A27" t="s">
        <v>48</v>
      </c>
      <c r="B27">
        <f>B15/B13</f>
        <v>545.58704453441294</v>
      </c>
      <c r="C27" t="s">
        <v>67</v>
      </c>
    </row>
    <row r="28" spans="1:12" x14ac:dyDescent="0.2">
      <c r="A28" t="s">
        <v>48</v>
      </c>
      <c r="B28" s="8">
        <f>B27*MJ_per_gal</f>
        <v>71886.548987854243</v>
      </c>
      <c r="C28" t="s">
        <v>39</v>
      </c>
    </row>
    <row r="29" spans="1:12" x14ac:dyDescent="0.2">
      <c r="L29" t="s">
        <v>62</v>
      </c>
    </row>
    <row r="31" spans="1:12" x14ac:dyDescent="0.2">
      <c r="E31" t="s">
        <v>61</v>
      </c>
    </row>
    <row r="34" spans="1:12" ht="26" x14ac:dyDescent="0.3">
      <c r="A34" s="4" t="s">
        <v>20</v>
      </c>
    </row>
    <row r="35" spans="1:12" x14ac:dyDescent="0.2">
      <c r="A35" s="2"/>
    </row>
    <row r="36" spans="1:12" x14ac:dyDescent="0.2">
      <c r="A36" t="s">
        <v>44</v>
      </c>
      <c r="B36" s="6">
        <f>B10+1000</f>
        <v>38149</v>
      </c>
      <c r="C36" t="s">
        <v>57</v>
      </c>
    </row>
    <row r="37" spans="1:12" x14ac:dyDescent="0.2">
      <c r="A37" t="s">
        <v>22</v>
      </c>
      <c r="B37" s="3">
        <f>B11</f>
        <v>11.4</v>
      </c>
      <c r="C37" t="s">
        <v>33</v>
      </c>
    </row>
    <row r="38" spans="1:12" x14ac:dyDescent="0.2">
      <c r="B38" s="6"/>
    </row>
    <row r="39" spans="1:12" x14ac:dyDescent="0.2">
      <c r="A39" t="s">
        <v>64</v>
      </c>
      <c r="B39" s="3">
        <f>B13*1.25</f>
        <v>30.875</v>
      </c>
      <c r="C39" t="s">
        <v>66</v>
      </c>
    </row>
    <row r="41" spans="1:12" x14ac:dyDescent="0.2">
      <c r="A41" t="s">
        <v>27</v>
      </c>
      <c r="B41" s="6">
        <f>B15/B39*B5</f>
        <v>1230.8443724696356</v>
      </c>
      <c r="C41" t="s">
        <v>26</v>
      </c>
    </row>
    <row r="42" spans="1:12" x14ac:dyDescent="0.2">
      <c r="E42" t="s">
        <v>65</v>
      </c>
      <c r="L42" t="s">
        <v>68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47</v>
      </c>
      <c r="B45" s="8">
        <f>B36/B37</f>
        <v>3346.4035087719299</v>
      </c>
      <c r="C45" t="s">
        <v>36</v>
      </c>
    </row>
    <row r="48" spans="1:12" x14ac:dyDescent="0.2">
      <c r="A48" t="s">
        <v>41</v>
      </c>
      <c r="B48" s="3">
        <v>1</v>
      </c>
      <c r="C48" s="7" t="s">
        <v>40</v>
      </c>
    </row>
    <row r="49" spans="1:5" x14ac:dyDescent="0.2">
      <c r="A49" t="s">
        <v>42</v>
      </c>
      <c r="B49">
        <f>B48*B25</f>
        <v>273600</v>
      </c>
      <c r="C49" s="7" t="s">
        <v>70</v>
      </c>
      <c r="E49" s="9" t="s">
        <v>71</v>
      </c>
    </row>
    <row r="50" spans="1:5" x14ac:dyDescent="0.2">
      <c r="A50" t="s">
        <v>51</v>
      </c>
      <c r="B50" s="11">
        <f>B49/B11</f>
        <v>24000</v>
      </c>
      <c r="C50" t="s">
        <v>39</v>
      </c>
    </row>
    <row r="51" spans="1:5" x14ac:dyDescent="0.2">
      <c r="A51" t="s">
        <v>50</v>
      </c>
      <c r="B51">
        <f>B15/B39</f>
        <v>436.46963562753035</v>
      </c>
      <c r="C51" t="s">
        <v>67</v>
      </c>
    </row>
    <row r="52" spans="1:5" x14ac:dyDescent="0.2">
      <c r="A52" t="s">
        <v>50</v>
      </c>
      <c r="B52" s="8">
        <f>B51*MJ_per_gal</f>
        <v>57509.239190283392</v>
      </c>
      <c r="C52" t="s">
        <v>39</v>
      </c>
    </row>
    <row r="56" spans="1:5" x14ac:dyDescent="0.2">
      <c r="A56" t="s">
        <v>2</v>
      </c>
      <c r="B56" s="8">
        <v>0</v>
      </c>
      <c r="C56" t="s">
        <v>40</v>
      </c>
    </row>
    <row r="70" spans="4:5" x14ac:dyDescent="0.2">
      <c r="E70" s="9" t="s">
        <v>55</v>
      </c>
    </row>
    <row r="79" spans="4:5" x14ac:dyDescent="0.2">
      <c r="D79" s="9" t="s">
        <v>55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K3" sqref="K3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7</v>
      </c>
      <c r="D1" t="s">
        <v>2</v>
      </c>
      <c r="E1" t="s">
        <v>46</v>
      </c>
      <c r="F1" t="s">
        <v>49</v>
      </c>
      <c r="G1" t="s">
        <v>48</v>
      </c>
      <c r="H1" t="s">
        <v>47</v>
      </c>
      <c r="I1" t="s">
        <v>51</v>
      </c>
      <c r="J1" t="s">
        <v>50</v>
      </c>
    </row>
    <row r="2" spans="1:10" x14ac:dyDescent="0.2">
      <c r="A2" t="s">
        <v>45</v>
      </c>
      <c r="B2" t="s">
        <v>8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45</v>
      </c>
      <c r="B3" t="s">
        <v>9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3</vt:i4>
      </vt:variant>
    </vt:vector>
  </HeadingPairs>
  <TitlesOfParts>
    <vt:vector size="9" baseType="lpstr">
      <vt:lpstr>Meta</vt:lpstr>
      <vt:lpstr>Conversion Factors</vt:lpstr>
      <vt:lpstr>Economic data</vt:lpstr>
      <vt:lpstr>Light</vt:lpstr>
      <vt:lpstr>Car</vt:lpstr>
      <vt:lpstr>Project data</vt:lpstr>
      <vt:lpstr>MJ_per_gal</vt:lpstr>
      <vt:lpstr>MJ_per_ktoe</vt:lpstr>
      <vt:lpstr>MJ_per_kWhr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2019-08-26T18:49:38Z</dcterms:modified>
</cp:coreProperties>
</file>